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346MLM\Documents\Mohokare Local Municipality 2019-20\Budget 2020-21\Draft Budget submission to Council\"/>
    </mc:Choice>
  </mc:AlternateContent>
  <bookViews>
    <workbookView xWindow="0" yWindow="0" windowWidth="28800" windowHeight="12375"/>
  </bookViews>
  <sheets>
    <sheet name="Annexure A" sheetId="1" r:id="rId1"/>
    <sheet name="Annexure B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6" i="1"/>
  <c r="C56" i="1"/>
  <c r="D56" i="1" s="1"/>
  <c r="C51" i="1"/>
  <c r="D51" i="1" s="1"/>
  <c r="C67" i="1"/>
  <c r="D67" i="1" s="1"/>
  <c r="C66" i="1"/>
  <c r="D66" i="1" s="1"/>
  <c r="C65" i="1"/>
  <c r="D65" i="1" s="1"/>
  <c r="C64" i="1"/>
  <c r="D64" i="1" s="1"/>
  <c r="C63" i="1"/>
  <c r="D63" i="1" s="1"/>
  <c r="C60" i="1"/>
  <c r="D60" i="1" s="1"/>
  <c r="C59" i="1"/>
  <c r="D59" i="1" s="1"/>
  <c r="C58" i="1"/>
  <c r="D58" i="1" s="1"/>
  <c r="C57" i="1"/>
  <c r="D57" i="1" s="1"/>
  <c r="C55" i="1"/>
  <c r="D55" i="1" s="1"/>
  <c r="C54" i="1"/>
  <c r="D54" i="1" s="1"/>
  <c r="B62" i="1"/>
  <c r="C62" i="1" s="1"/>
  <c r="D62" i="1" s="1"/>
  <c r="B61" i="1"/>
  <c r="C61" i="1" s="1"/>
  <c r="D61" i="1" s="1"/>
  <c r="D49" i="1"/>
  <c r="C49" i="1"/>
  <c r="D48" i="1"/>
  <c r="C48" i="1"/>
  <c r="C40" i="1"/>
  <c r="D40" i="1" s="1"/>
  <c r="C44" i="1"/>
  <c r="D44" i="1" s="1"/>
  <c r="B47" i="1"/>
  <c r="B46" i="1" s="1"/>
  <c r="C50" i="1"/>
  <c r="D50" i="1" s="1"/>
  <c r="B36" i="1"/>
  <c r="D73" i="1"/>
  <c r="D81" i="1" s="1"/>
  <c r="C73" i="1"/>
  <c r="C81" i="1" s="1"/>
  <c r="B73" i="1"/>
  <c r="B81" i="1" s="1"/>
  <c r="D31" i="1"/>
  <c r="C31" i="1"/>
  <c r="B31" i="1"/>
  <c r="C43" i="1"/>
  <c r="D43" i="1" s="1"/>
  <c r="C45" i="1"/>
  <c r="D45" i="1" s="1"/>
  <c r="C42" i="1"/>
  <c r="D42" i="1" s="1"/>
  <c r="C41" i="1"/>
  <c r="D41" i="1" s="1"/>
  <c r="C11" i="1"/>
  <c r="D11" i="1" s="1"/>
  <c r="C23" i="1"/>
  <c r="D23" i="1" s="1"/>
  <c r="C20" i="1"/>
  <c r="D20" i="1" s="1"/>
  <c r="C17" i="1"/>
  <c r="D17" i="1" s="1"/>
  <c r="C14" i="1"/>
  <c r="D14" i="1" s="1"/>
  <c r="C29" i="1"/>
  <c r="D29" i="1" s="1"/>
  <c r="C25" i="1"/>
  <c r="D25" i="1" s="1"/>
  <c r="B22" i="1"/>
  <c r="B21" i="1" s="1"/>
  <c r="B19" i="1"/>
  <c r="C19" i="1" s="1"/>
  <c r="D19" i="1" s="1"/>
  <c r="B16" i="1"/>
  <c r="C16" i="1" s="1"/>
  <c r="D16" i="1" s="1"/>
  <c r="B13" i="1"/>
  <c r="C13" i="1" s="1"/>
  <c r="B10" i="1"/>
  <c r="C10" i="1" s="1"/>
  <c r="D10" i="1" s="1"/>
  <c r="B53" i="1" l="1"/>
  <c r="D53" i="1"/>
  <c r="D15" i="1"/>
  <c r="C47" i="1"/>
  <c r="C46" i="1" s="1"/>
  <c r="C22" i="1"/>
  <c r="D22" i="1" s="1"/>
  <c r="D21" i="1" s="1"/>
  <c r="D47" i="1"/>
  <c r="D46" i="1" s="1"/>
  <c r="D69" i="1" s="1"/>
  <c r="C53" i="1"/>
  <c r="D18" i="1"/>
  <c r="B69" i="1"/>
  <c r="D9" i="1"/>
  <c r="B12" i="1"/>
  <c r="C15" i="1"/>
  <c r="C12" i="1"/>
  <c r="D13" i="1"/>
  <c r="D12" i="1" s="1"/>
  <c r="B9" i="1"/>
  <c r="C9" i="1"/>
  <c r="B18" i="1"/>
  <c r="B15" i="1"/>
  <c r="C18" i="1"/>
  <c r="C69" i="1" l="1"/>
  <c r="D37" i="1"/>
  <c r="D71" i="1" s="1"/>
  <c r="D79" i="1" s="1"/>
  <c r="D84" i="1" s="1"/>
  <c r="C21" i="1"/>
  <c r="C37" i="1" s="1"/>
  <c r="B37" i="1"/>
  <c r="B71" i="1" s="1"/>
  <c r="B79" i="1" s="1"/>
  <c r="B84" i="1" s="1"/>
  <c r="C71" i="1" l="1"/>
  <c r="C79" i="1" s="1"/>
  <c r="C84" i="1" s="1"/>
</calcChain>
</file>

<file path=xl/sharedStrings.xml><?xml version="1.0" encoding="utf-8"?>
<sst xmlns="http://schemas.openxmlformats.org/spreadsheetml/2006/main" count="88" uniqueCount="68">
  <si>
    <t>ANNEXURE A</t>
  </si>
  <si>
    <t>Mohokare Local Municipality - Budget Calculations 2020/21 MTREF</t>
  </si>
  <si>
    <t>Description</t>
  </si>
  <si>
    <t>2020/21</t>
  </si>
  <si>
    <t>2021/22</t>
  </si>
  <si>
    <t>2022/23</t>
  </si>
  <si>
    <t>Revenue by Source</t>
  </si>
  <si>
    <t>Property Rates</t>
  </si>
  <si>
    <t>5% Increase</t>
  </si>
  <si>
    <t>Service Charges - Electricity Revenue</t>
  </si>
  <si>
    <t>Service Charges - Water Revenue</t>
  </si>
  <si>
    <t>Service charges - sanitation revenue</t>
  </si>
  <si>
    <t>Service charges - refuse revenue</t>
  </si>
  <si>
    <t>Rental of facilities and equipment</t>
  </si>
  <si>
    <t>Interest earned - external investments</t>
  </si>
  <si>
    <t>Interest earned - outstanding debtors</t>
  </si>
  <si>
    <t>Dividends received</t>
  </si>
  <si>
    <t>Fines, penalties and forfeits</t>
  </si>
  <si>
    <t>Transfers and subsidies</t>
  </si>
  <si>
    <t>Other revenue</t>
  </si>
  <si>
    <t>Expenditure By Type</t>
  </si>
  <si>
    <t>Employee related costs</t>
  </si>
  <si>
    <t>Remuneration of councillors</t>
  </si>
  <si>
    <t>Debt impairment</t>
  </si>
  <si>
    <t>Depreciation &amp; asset impairment</t>
  </si>
  <si>
    <t>Finance charges</t>
  </si>
  <si>
    <t>Bulk purchases</t>
  </si>
  <si>
    <t>Other materials</t>
  </si>
  <si>
    <t>Contracted services</t>
  </si>
  <si>
    <t>Other expenditure</t>
  </si>
  <si>
    <t>Total Expenditure</t>
  </si>
  <si>
    <t>Surplus/(Deficit)</t>
  </si>
  <si>
    <t>Transfers and subsidies - capital (monetary allocations) (National / Provincial and District)</t>
  </si>
  <si>
    <t>Surplus/ (Deficit) for the year</t>
  </si>
  <si>
    <t>VAT refunds, grazing fees, sundry income, cemetery fees, tender docs, etc.</t>
  </si>
  <si>
    <t>8% Increase</t>
  </si>
  <si>
    <t xml:space="preserve">     - Less provision for indigent services</t>
  </si>
  <si>
    <t>Protective Clothing</t>
  </si>
  <si>
    <t>10% Increase</t>
  </si>
  <si>
    <t>Repairs and maintenance</t>
  </si>
  <si>
    <t xml:space="preserve">Water Chemicals &amp;Water sample testing </t>
  </si>
  <si>
    <t>Cleaning materials</t>
  </si>
  <si>
    <t>Equitable Share</t>
  </si>
  <si>
    <t>FMG Grant</t>
  </si>
  <si>
    <t>EPWP</t>
  </si>
  <si>
    <t>MIG</t>
  </si>
  <si>
    <t>INEP</t>
  </si>
  <si>
    <t>WSIG</t>
  </si>
  <si>
    <t>RBIG</t>
  </si>
  <si>
    <t xml:space="preserve">     - Charges levied</t>
  </si>
  <si>
    <t>Consumables</t>
  </si>
  <si>
    <t>Printing and stationery</t>
  </si>
  <si>
    <t>Telephone Charges</t>
  </si>
  <si>
    <t>6,25% Increase</t>
  </si>
  <si>
    <t>Audit Fees</t>
  </si>
  <si>
    <t>Bank Charges</t>
  </si>
  <si>
    <t>Computer Software</t>
  </si>
  <si>
    <t>Electricity purchases (own consumption)</t>
  </si>
  <si>
    <t>Fuel &amp; Oil</t>
  </si>
  <si>
    <t>Leasing of Photocopier</t>
  </si>
  <si>
    <t>Mayoral programs/ Special Programs/ Youth Development</t>
  </si>
  <si>
    <t>Advertising &amp; Publication costs</t>
  </si>
  <si>
    <t>Insurance (External)</t>
  </si>
  <si>
    <t>Other smaller items</t>
  </si>
  <si>
    <t>Training &amp; Professional membership fees (incl. SALGA)</t>
  </si>
  <si>
    <t>To be applied to PPE (Capital Projects)</t>
  </si>
  <si>
    <t>PPE Acquisitions funded by internally generated funds</t>
  </si>
  <si>
    <t>Surplus/ (Deficit) for the year after capital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</si>
</sst>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0"/>
      <color theme="1"/>
      <name val="Arial Narrow"/>
      <family val="2"/>
    </font>
    <font>
      <b/>
      <i/>
      <u/>
      <sz val="10"/>
      <color theme="1"/>
      <name val="Arial Narrow"/>
      <family val="2"/>
    </font>
    <font>
      <i/>
      <sz val="10"/>
      <color rgb="FFFF0000"/>
      <name val="Arial Narrow"/>
      <family val="2"/>
    </font>
    <font>
      <i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164" fontId="2" fillId="0" borderId="0" xfId="1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quotePrefix="1" applyFont="1"/>
    <xf numFmtId="164" fontId="6" fillId="0" borderId="0" xfId="1" applyNumberFormat="1" applyFont="1" applyBorder="1"/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3" xfId="1" applyNumberFormat="1" applyFont="1" applyFill="1" applyBorder="1"/>
    <xf numFmtId="164" fontId="7" fillId="2" borderId="7" xfId="1" applyNumberFormat="1" applyFont="1" applyFill="1" applyBorder="1"/>
    <xf numFmtId="164" fontId="7" fillId="2" borderId="0" xfId="1" applyNumberFormat="1" applyFont="1" applyFill="1" applyBorder="1"/>
    <xf numFmtId="164" fontId="7" fillId="2" borderId="8" xfId="1" applyNumberFormat="1" applyFont="1" applyFill="1" applyBorder="1"/>
    <xf numFmtId="164" fontId="7" fillId="2" borderId="4" xfId="1" applyNumberFormat="1" applyFont="1" applyFill="1" applyBorder="1"/>
    <xf numFmtId="164" fontId="7" fillId="2" borderId="5" xfId="1" applyNumberFormat="1" applyFont="1" applyFill="1" applyBorder="1"/>
    <xf numFmtId="164" fontId="7" fillId="2" borderId="6" xfId="1" applyNumberFormat="1" applyFont="1" applyFill="1" applyBorder="1"/>
    <xf numFmtId="164" fontId="0" fillId="0" borderId="0" xfId="1" applyNumberFormat="1" applyFont="1" applyFill="1"/>
    <xf numFmtId="164" fontId="7" fillId="0" borderId="0" xfId="1" applyNumberFormat="1" applyFont="1" applyFill="1" applyBorder="1"/>
    <xf numFmtId="164" fontId="0" fillId="2" borderId="1" xfId="1" applyNumberFormat="1" applyFont="1" applyFill="1" applyBorder="1"/>
    <xf numFmtId="164" fontId="0" fillId="2" borderId="2" xfId="1" applyNumberFormat="1" applyFont="1" applyFill="1" applyBorder="1"/>
    <xf numFmtId="164" fontId="0" fillId="2" borderId="3" xfId="1" applyNumberFormat="1" applyFont="1" applyFill="1" applyBorder="1"/>
    <xf numFmtId="164" fontId="6" fillId="2" borderId="4" xfId="1" applyNumberFormat="1" applyFont="1" applyFill="1" applyBorder="1"/>
    <xf numFmtId="164" fontId="6" fillId="2" borderId="5" xfId="1" applyNumberFormat="1" applyFont="1" applyFill="1" applyBorder="1"/>
    <xf numFmtId="164" fontId="6" fillId="2" borderId="6" xfId="1" applyNumberFormat="1" applyFont="1" applyFill="1" applyBorder="1"/>
    <xf numFmtId="164" fontId="0" fillId="2" borderId="7" xfId="1" applyNumberFormat="1" applyFont="1" applyFill="1" applyBorder="1"/>
    <xf numFmtId="164" fontId="0" fillId="2" borderId="0" xfId="1" applyNumberFormat="1" applyFont="1" applyFill="1" applyBorder="1"/>
    <xf numFmtId="164" fontId="0" fillId="2" borderId="8" xfId="1" applyNumberFormat="1" applyFont="1" applyFill="1" applyBorder="1"/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164" fontId="0" fillId="2" borderId="6" xfId="1" applyNumberFormat="1" applyFont="1" applyFill="1" applyBorder="1"/>
    <xf numFmtId="164" fontId="8" fillId="0" borderId="0" xfId="1" applyNumberFormat="1" applyFont="1"/>
    <xf numFmtId="164" fontId="2" fillId="0" borderId="9" xfId="1" applyNumberFormat="1" applyFont="1" applyBorder="1"/>
    <xf numFmtId="164" fontId="9" fillId="0" borderId="9" xfId="1" applyNumberFormat="1" applyFont="1" applyBorder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5"/>
  <sheetViews>
    <sheetView tabSelected="1" view="pageBreakPreview" topLeftCell="A61" zoomScale="130" zoomScaleNormal="100" zoomScaleSheetLayoutView="130" workbookViewId="0">
      <selection activeCell="A82" sqref="A82:XFD92"/>
    </sheetView>
  </sheetViews>
  <sheetFormatPr defaultColWidth="28.6640625" defaultRowHeight="12.75" x14ac:dyDescent="0.2"/>
  <cols>
    <col min="1" max="1" width="62.1640625" customWidth="1"/>
    <col min="2" max="4" width="20.83203125" style="1" customWidth="1"/>
    <col min="5" max="5" width="0" hidden="1" customWidth="1"/>
  </cols>
  <sheetData>
    <row r="2" spans="1:5" ht="15.75" x14ac:dyDescent="0.25">
      <c r="A2" s="2" t="s">
        <v>0</v>
      </c>
      <c r="B2" s="2"/>
      <c r="C2" s="2"/>
      <c r="D2" s="2"/>
    </row>
    <row r="4" spans="1:5" x14ac:dyDescent="0.2">
      <c r="A4" s="3" t="s">
        <v>1</v>
      </c>
      <c r="B4"/>
      <c r="C4"/>
      <c r="D4"/>
    </row>
    <row r="5" spans="1:5" x14ac:dyDescent="0.2">
      <c r="B5"/>
      <c r="C5"/>
      <c r="D5"/>
    </row>
    <row r="6" spans="1:5" x14ac:dyDescent="0.2">
      <c r="A6" s="4" t="s">
        <v>2</v>
      </c>
      <c r="B6" s="5" t="s">
        <v>3</v>
      </c>
      <c r="C6" s="5" t="s">
        <v>4</v>
      </c>
      <c r="D6" s="5" t="s">
        <v>5</v>
      </c>
    </row>
    <row r="8" spans="1:5" x14ac:dyDescent="0.2">
      <c r="A8" s="6" t="s">
        <v>6</v>
      </c>
    </row>
    <row r="9" spans="1:5" x14ac:dyDescent="0.2">
      <c r="A9" s="4" t="s">
        <v>7</v>
      </c>
      <c r="B9" s="8">
        <f>+B10+B11</f>
        <v>7881366.9790000003</v>
      </c>
      <c r="C9" s="8">
        <f t="shared" ref="C9:D9" si="0">+C10+C11</f>
        <v>8275435.3279500008</v>
      </c>
      <c r="D9" s="8">
        <f t="shared" si="0"/>
        <v>8689207.0943475012</v>
      </c>
      <c r="E9" s="4"/>
    </row>
    <row r="10" spans="1:5" x14ac:dyDescent="0.2">
      <c r="A10" s="11" t="s">
        <v>49</v>
      </c>
      <c r="B10" s="24">
        <f>8204283*1.06*1.05</f>
        <v>9131366.9790000003</v>
      </c>
      <c r="C10" s="25">
        <f>+B10*1.05</f>
        <v>9587935.3279500008</v>
      </c>
      <c r="D10" s="26">
        <f>+C10*1.05</f>
        <v>10067332.094347501</v>
      </c>
      <c r="E10" t="s">
        <v>8</v>
      </c>
    </row>
    <row r="11" spans="1:5" s="9" customFormat="1" x14ac:dyDescent="0.2">
      <c r="A11" s="11" t="s">
        <v>36</v>
      </c>
      <c r="B11" s="27">
        <v>-1250000</v>
      </c>
      <c r="C11" s="28">
        <f>+B11*1.05</f>
        <v>-1312500</v>
      </c>
      <c r="D11" s="29">
        <f>+C11*1.05</f>
        <v>-1378125</v>
      </c>
    </row>
    <row r="12" spans="1:5" x14ac:dyDescent="0.2">
      <c r="A12" s="4" t="s">
        <v>9</v>
      </c>
      <c r="B12" s="8">
        <f>+B13+B14</f>
        <v>29347510.960000005</v>
      </c>
      <c r="C12" s="8">
        <f t="shared" ref="C12" si="1">+C13+C14</f>
        <v>31800311.836800009</v>
      </c>
      <c r="D12" s="8">
        <f t="shared" ref="D12" si="2">+D13+D14</f>
        <v>34454586.783744015</v>
      </c>
    </row>
    <row r="13" spans="1:5" x14ac:dyDescent="0.2">
      <c r="A13" s="11" t="s">
        <v>49</v>
      </c>
      <c r="B13" s="24">
        <f>27649420*1.1*1.08</f>
        <v>32847510.960000005</v>
      </c>
      <c r="C13" s="25">
        <f>+B13*1.08</f>
        <v>35475311.836800009</v>
      </c>
      <c r="D13" s="26">
        <f>+C13*1.08</f>
        <v>38313336.783744015</v>
      </c>
      <c r="E13" t="s">
        <v>35</v>
      </c>
    </row>
    <row r="14" spans="1:5" s="9" customFormat="1" x14ac:dyDescent="0.2">
      <c r="A14" s="11" t="s">
        <v>36</v>
      </c>
      <c r="B14" s="27">
        <v>-3500000</v>
      </c>
      <c r="C14" s="28">
        <f>+B14*1.05</f>
        <v>-3675000</v>
      </c>
      <c r="D14" s="29">
        <f>+C14*1.05</f>
        <v>-3858750</v>
      </c>
    </row>
    <row r="15" spans="1:5" x14ac:dyDescent="0.2">
      <c r="A15" s="4" t="s">
        <v>10</v>
      </c>
      <c r="B15" s="8">
        <f>+B16+B17</f>
        <v>30828271.237500001</v>
      </c>
      <c r="C15" s="8">
        <f t="shared" ref="C15" si="3">+C16+C17</f>
        <v>32369684.799375005</v>
      </c>
      <c r="D15" s="8">
        <f t="shared" ref="D15" si="4">+D16+D17</f>
        <v>33988169.039343759</v>
      </c>
    </row>
    <row r="16" spans="1:5" x14ac:dyDescent="0.2">
      <c r="A16" s="11" t="s">
        <v>49</v>
      </c>
      <c r="B16" s="24">
        <f>29322695*1.05*1.05</f>
        <v>32328271.237500001</v>
      </c>
      <c r="C16" s="25">
        <f t="shared" ref="C16:D16" si="5">+B16*1.05</f>
        <v>33944684.799375005</v>
      </c>
      <c r="D16" s="26">
        <f t="shared" si="5"/>
        <v>35641919.039343759</v>
      </c>
      <c r="E16" t="s">
        <v>8</v>
      </c>
    </row>
    <row r="17" spans="1:5" s="9" customFormat="1" x14ac:dyDescent="0.2">
      <c r="A17" s="11" t="s">
        <v>36</v>
      </c>
      <c r="B17" s="27">
        <v>-1500000</v>
      </c>
      <c r="C17" s="28">
        <f>+B17*1.05</f>
        <v>-1575000</v>
      </c>
      <c r="D17" s="29">
        <f>+C17*1.05</f>
        <v>-1653750</v>
      </c>
    </row>
    <row r="18" spans="1:5" x14ac:dyDescent="0.2">
      <c r="A18" s="4" t="s">
        <v>11</v>
      </c>
      <c r="B18" s="8">
        <f>+B19+B20</f>
        <v>9401471.7825000007</v>
      </c>
      <c r="C18" s="8">
        <f t="shared" ref="C18" si="6">+C19+C20</f>
        <v>9871545.3716250006</v>
      </c>
      <c r="D18" s="8">
        <f t="shared" ref="D18" si="7">+D19+D20</f>
        <v>10365122.640206251</v>
      </c>
    </row>
    <row r="19" spans="1:5" x14ac:dyDescent="0.2">
      <c r="A19" s="11" t="s">
        <v>49</v>
      </c>
      <c r="B19" s="24">
        <f>9479793*1.05*1.05</f>
        <v>10451471.782500001</v>
      </c>
      <c r="C19" s="25">
        <f t="shared" ref="C19:D19" si="8">+B19*1.05</f>
        <v>10974045.371625001</v>
      </c>
      <c r="D19" s="26">
        <f t="shared" si="8"/>
        <v>11522747.640206251</v>
      </c>
      <c r="E19" t="s">
        <v>8</v>
      </c>
    </row>
    <row r="20" spans="1:5" s="9" customFormat="1" x14ac:dyDescent="0.2">
      <c r="A20" s="11" t="s">
        <v>36</v>
      </c>
      <c r="B20" s="27">
        <v>-1050000</v>
      </c>
      <c r="C20" s="28">
        <f>+B20*1.05</f>
        <v>-1102500</v>
      </c>
      <c r="D20" s="29">
        <f>+C20*1.05</f>
        <v>-1157625</v>
      </c>
    </row>
    <row r="21" spans="1:5" x14ac:dyDescent="0.2">
      <c r="A21" s="4" t="s">
        <v>12</v>
      </c>
      <c r="B21" s="8">
        <f>+B22+B23</f>
        <v>5386769.8500000006</v>
      </c>
      <c r="C21" s="8">
        <f t="shared" ref="C21" si="9">+C22+C23</f>
        <v>5656108.3425000012</v>
      </c>
      <c r="D21" s="8">
        <f t="shared" ref="D21" si="10">+D22+D23</f>
        <v>5938913.7596250018</v>
      </c>
    </row>
    <row r="22" spans="1:5" x14ac:dyDescent="0.2">
      <c r="A22" s="11" t="s">
        <v>49</v>
      </c>
      <c r="B22" s="24">
        <f>5838340*1.05*1.05</f>
        <v>6436769.8500000006</v>
      </c>
      <c r="C22" s="25">
        <f>+B22*1.05</f>
        <v>6758608.3425000012</v>
      </c>
      <c r="D22" s="26">
        <f>+C22*1.05</f>
        <v>7096538.7596250018</v>
      </c>
      <c r="E22" t="s">
        <v>8</v>
      </c>
    </row>
    <row r="23" spans="1:5" s="9" customFormat="1" x14ac:dyDescent="0.2">
      <c r="A23" s="11" t="s">
        <v>36</v>
      </c>
      <c r="B23" s="27">
        <v>-1050000</v>
      </c>
      <c r="C23" s="28">
        <f>+B23*1.05</f>
        <v>-1102500</v>
      </c>
      <c r="D23" s="29">
        <f>+C23*1.05</f>
        <v>-1157625</v>
      </c>
    </row>
    <row r="24" spans="1:5" s="9" customFormat="1" x14ac:dyDescent="0.2">
      <c r="A24" s="11"/>
      <c r="B24" s="12"/>
      <c r="C24" s="12"/>
      <c r="D24" s="12"/>
    </row>
    <row r="25" spans="1:5" x14ac:dyDescent="0.2">
      <c r="A25" t="s">
        <v>13</v>
      </c>
      <c r="B25" s="1">
        <v>650000</v>
      </c>
      <c r="C25" s="1">
        <f t="shared" ref="C25:D25" si="11">+B25*1.05</f>
        <v>682500</v>
      </c>
      <c r="D25" s="1">
        <f t="shared" si="11"/>
        <v>716625</v>
      </c>
      <c r="E25" t="s">
        <v>8</v>
      </c>
    </row>
    <row r="26" spans="1:5" x14ac:dyDescent="0.2">
      <c r="A26" t="s">
        <v>14</v>
      </c>
      <c r="B26" s="1">
        <v>450000</v>
      </c>
      <c r="C26" s="1">
        <v>450000</v>
      </c>
      <c r="D26" s="1">
        <v>450000</v>
      </c>
    </row>
    <row r="27" spans="1:5" x14ac:dyDescent="0.2">
      <c r="A27" t="s">
        <v>15</v>
      </c>
      <c r="B27" s="1">
        <v>6500000</v>
      </c>
      <c r="C27" s="1">
        <v>6500000</v>
      </c>
      <c r="D27" s="1">
        <v>6500000</v>
      </c>
    </row>
    <row r="28" spans="1:5" x14ac:dyDescent="0.2">
      <c r="A28" t="s">
        <v>16</v>
      </c>
      <c r="B28" s="1">
        <v>10000</v>
      </c>
      <c r="C28" s="1">
        <v>10000</v>
      </c>
      <c r="D28" s="1">
        <v>10000</v>
      </c>
    </row>
    <row r="29" spans="1:5" x14ac:dyDescent="0.2">
      <c r="A29" t="s">
        <v>17</v>
      </c>
      <c r="B29" s="1">
        <v>35000000</v>
      </c>
      <c r="C29" s="1">
        <f t="shared" ref="C29:D29" si="12">+B29*1.05</f>
        <v>36750000</v>
      </c>
      <c r="D29" s="1">
        <f t="shared" si="12"/>
        <v>38587500</v>
      </c>
      <c r="E29" t="s">
        <v>8</v>
      </c>
    </row>
    <row r="31" spans="1:5" x14ac:dyDescent="0.2">
      <c r="A31" s="4" t="s">
        <v>18</v>
      </c>
      <c r="B31" s="22">
        <f>+B32+B33+B34</f>
        <v>77585000</v>
      </c>
      <c r="C31" s="22">
        <f t="shared" ref="C31:D31" si="13">+C32+C33+C34</f>
        <v>82609000</v>
      </c>
      <c r="D31" s="22">
        <f t="shared" si="13"/>
        <v>88229000</v>
      </c>
    </row>
    <row r="32" spans="1:5" x14ac:dyDescent="0.2">
      <c r="A32" s="9" t="s">
        <v>42</v>
      </c>
      <c r="B32" s="13">
        <v>73785000</v>
      </c>
      <c r="C32" s="14">
        <v>79609000</v>
      </c>
      <c r="D32" s="15">
        <v>85029000</v>
      </c>
    </row>
    <row r="33" spans="1:5" x14ac:dyDescent="0.2">
      <c r="A33" s="9" t="s">
        <v>44</v>
      </c>
      <c r="B33" s="16">
        <v>1000000</v>
      </c>
      <c r="C33" s="17">
        <v>0</v>
      </c>
      <c r="D33" s="18">
        <v>0</v>
      </c>
    </row>
    <row r="34" spans="1:5" x14ac:dyDescent="0.2">
      <c r="A34" s="9" t="s">
        <v>43</v>
      </c>
      <c r="B34" s="19">
        <v>2800000</v>
      </c>
      <c r="C34" s="20">
        <v>3000000</v>
      </c>
      <c r="D34" s="21">
        <v>3200000</v>
      </c>
    </row>
    <row r="35" spans="1:5" x14ac:dyDescent="0.2">
      <c r="A35" s="9"/>
      <c r="B35" s="23"/>
      <c r="C35" s="23"/>
      <c r="D35" s="23"/>
    </row>
    <row r="36" spans="1:5" x14ac:dyDescent="0.2">
      <c r="A36" t="s">
        <v>19</v>
      </c>
      <c r="B36" s="22">
        <f>2400000+650000+65000+12500000</f>
        <v>15615000</v>
      </c>
      <c r="C36" s="22">
        <f>2400000+650000+65000+10500000</f>
        <v>13615000</v>
      </c>
      <c r="D36" s="22">
        <f>2400000+650000+65000+8200000</f>
        <v>11315000</v>
      </c>
      <c r="E36" t="s">
        <v>34</v>
      </c>
    </row>
    <row r="37" spans="1:5" ht="13.5" thickBot="1" x14ac:dyDescent="0.25">
      <c r="B37" s="37">
        <f>+SUM(B9,B12,B15,B18,B21,B25:B29,B31,B36)</f>
        <v>218655390.80900002</v>
      </c>
      <c r="C37" s="37">
        <f t="shared" ref="C37:D37" si="14">+SUM(C9,C12,C15,C18,C21,C25:C29,C31,C36)</f>
        <v>228589585.67825001</v>
      </c>
      <c r="D37" s="37">
        <f t="shared" si="14"/>
        <v>239244124.31726652</v>
      </c>
    </row>
    <row r="38" spans="1:5" ht="13.5" thickTop="1" x14ac:dyDescent="0.2"/>
    <row r="39" spans="1:5" x14ac:dyDescent="0.2">
      <c r="A39" s="6" t="s">
        <v>20</v>
      </c>
    </row>
    <row r="40" spans="1:5" x14ac:dyDescent="0.2">
      <c r="A40" t="s">
        <v>21</v>
      </c>
      <c r="B40" s="1">
        <v>83965214</v>
      </c>
      <c r="C40" s="1">
        <f>+B40*1.0625</f>
        <v>89213039.875</v>
      </c>
      <c r="D40" s="1">
        <f>+C40*1.0625</f>
        <v>94788854.8671875</v>
      </c>
      <c r="E40" t="s">
        <v>53</v>
      </c>
    </row>
    <row r="41" spans="1:5" x14ac:dyDescent="0.2">
      <c r="A41" t="s">
        <v>22</v>
      </c>
      <c r="B41" s="1">
        <v>4616240</v>
      </c>
      <c r="C41" s="1">
        <f>+B41*1.05</f>
        <v>4847052</v>
      </c>
      <c r="D41" s="1">
        <f>+C41*1.05</f>
        <v>5089404.6000000006</v>
      </c>
      <c r="E41" t="s">
        <v>8</v>
      </c>
    </row>
    <row r="42" spans="1:5" x14ac:dyDescent="0.2">
      <c r="A42" t="s">
        <v>23</v>
      </c>
      <c r="B42" s="1">
        <v>25016279</v>
      </c>
      <c r="C42" s="1">
        <f>+B42*1.05</f>
        <v>26267092.949999999</v>
      </c>
      <c r="D42" s="1">
        <f>+C42*1.05</f>
        <v>27580447.5975</v>
      </c>
      <c r="E42" t="s">
        <v>8</v>
      </c>
    </row>
    <row r="43" spans="1:5" x14ac:dyDescent="0.2">
      <c r="A43" t="s">
        <v>24</v>
      </c>
      <c r="B43" s="1">
        <v>24406830</v>
      </c>
      <c r="C43" s="1">
        <f>+B43*1.05</f>
        <v>25627171.5</v>
      </c>
      <c r="D43" s="1">
        <f>+C43*1.05</f>
        <v>26908530.075000003</v>
      </c>
      <c r="E43" t="s">
        <v>8</v>
      </c>
    </row>
    <row r="44" spans="1:5" x14ac:dyDescent="0.2">
      <c r="A44" t="s">
        <v>25</v>
      </c>
      <c r="B44" s="1">
        <v>8075000</v>
      </c>
      <c r="C44" s="1">
        <f>+B44*1.05</f>
        <v>8478750</v>
      </c>
      <c r="D44" s="1">
        <f>+C44*1.05</f>
        <v>8902687.5</v>
      </c>
      <c r="E44" t="s">
        <v>8</v>
      </c>
    </row>
    <row r="45" spans="1:5" x14ac:dyDescent="0.2">
      <c r="A45" t="s">
        <v>26</v>
      </c>
      <c r="B45" s="1">
        <v>28470610</v>
      </c>
      <c r="C45" s="1">
        <f>+B45*1.08</f>
        <v>30748258.800000001</v>
      </c>
      <c r="D45" s="1">
        <f>+C45*1.08</f>
        <v>33208119.504000004</v>
      </c>
      <c r="E45" t="s">
        <v>35</v>
      </c>
    </row>
    <row r="46" spans="1:5" x14ac:dyDescent="0.2">
      <c r="A46" t="s">
        <v>27</v>
      </c>
      <c r="B46" s="8">
        <f>SUM(B47:B50)</f>
        <v>10661728</v>
      </c>
      <c r="C46" s="8">
        <f t="shared" ref="C46:D46" si="15">SUM(C47:C50)</f>
        <v>11194814.4</v>
      </c>
      <c r="D46" s="8">
        <f t="shared" si="15"/>
        <v>11373314.4</v>
      </c>
    </row>
    <row r="47" spans="1:5" x14ac:dyDescent="0.2">
      <c r="A47" s="9" t="s">
        <v>39</v>
      </c>
      <c r="B47" s="24">
        <f>2387108+4065188+350000</f>
        <v>6802296</v>
      </c>
      <c r="C47" s="25">
        <f>+B47*1.05</f>
        <v>7142410.8000000007</v>
      </c>
      <c r="D47" s="26">
        <f>+B47*1.05</f>
        <v>7142410.8000000007</v>
      </c>
    </row>
    <row r="48" spans="1:5" x14ac:dyDescent="0.2">
      <c r="A48" s="9" t="s">
        <v>50</v>
      </c>
      <c r="B48" s="30">
        <v>234432</v>
      </c>
      <c r="C48" s="31">
        <f t="shared" ref="C48:C49" si="16">+B48*1.05</f>
        <v>246153.60000000001</v>
      </c>
      <c r="D48" s="32">
        <f t="shared" ref="D48:D49" si="17">+B48*1.05</f>
        <v>246153.60000000001</v>
      </c>
    </row>
    <row r="49" spans="1:5" x14ac:dyDescent="0.2">
      <c r="A49" s="9" t="s">
        <v>41</v>
      </c>
      <c r="B49" s="30">
        <v>225000</v>
      </c>
      <c r="C49" s="31">
        <f t="shared" si="16"/>
        <v>236250</v>
      </c>
      <c r="D49" s="32">
        <f t="shared" si="17"/>
        <v>236250</v>
      </c>
    </row>
    <row r="50" spans="1:5" x14ac:dyDescent="0.2">
      <c r="A50" s="9" t="s">
        <v>40</v>
      </c>
      <c r="B50" s="33">
        <v>3400000</v>
      </c>
      <c r="C50" s="34">
        <f>+B50*1.05</f>
        <v>3570000</v>
      </c>
      <c r="D50" s="35">
        <f>+C50*1.05</f>
        <v>3748500</v>
      </c>
      <c r="E50" t="s">
        <v>8</v>
      </c>
    </row>
    <row r="51" spans="1:5" x14ac:dyDescent="0.2">
      <c r="A51" t="s">
        <v>28</v>
      </c>
      <c r="B51" s="1">
        <v>12083940</v>
      </c>
      <c r="C51" s="1">
        <f>+B51*0.85</f>
        <v>10271349</v>
      </c>
      <c r="D51" s="1">
        <f>+C51*0.85</f>
        <v>8730646.6500000004</v>
      </c>
    </row>
    <row r="52" spans="1:5" x14ac:dyDescent="0.2">
      <c r="A52" t="s">
        <v>18</v>
      </c>
      <c r="B52" s="1">
        <v>0</v>
      </c>
      <c r="C52" s="1">
        <v>0</v>
      </c>
      <c r="D52" s="1">
        <v>0</v>
      </c>
    </row>
    <row r="53" spans="1:5" x14ac:dyDescent="0.2">
      <c r="A53" t="s">
        <v>29</v>
      </c>
      <c r="B53" s="36">
        <f>SUM(B54:B67)</f>
        <v>20606114</v>
      </c>
      <c r="C53" s="36">
        <f>SUM(C54:C67)</f>
        <v>21421419.699999999</v>
      </c>
      <c r="D53" s="36">
        <f>SUM(D54:D67)</f>
        <v>22288240.685000002</v>
      </c>
    </row>
    <row r="54" spans="1:5" x14ac:dyDescent="0.2">
      <c r="A54" s="9" t="s">
        <v>37</v>
      </c>
      <c r="B54" s="13">
        <v>906114</v>
      </c>
      <c r="C54" s="14">
        <f>+B54*1.05</f>
        <v>951419.70000000007</v>
      </c>
      <c r="D54" s="15">
        <f>+C54*1.05</f>
        <v>998990.68500000017</v>
      </c>
      <c r="E54" t="s">
        <v>38</v>
      </c>
    </row>
    <row r="55" spans="1:5" x14ac:dyDescent="0.2">
      <c r="A55" s="9" t="s">
        <v>51</v>
      </c>
      <c r="B55" s="16">
        <v>450000</v>
      </c>
      <c r="C55" s="17">
        <f t="shared" ref="C55:D55" si="18">+B55*1.05</f>
        <v>472500</v>
      </c>
      <c r="D55" s="18">
        <f t="shared" si="18"/>
        <v>496125</v>
      </c>
    </row>
    <row r="56" spans="1:5" x14ac:dyDescent="0.2">
      <c r="A56" s="9" t="s">
        <v>52</v>
      </c>
      <c r="B56" s="16">
        <v>2150000</v>
      </c>
      <c r="C56" s="17">
        <f>+B56*0.95</f>
        <v>2042500</v>
      </c>
      <c r="D56" s="18">
        <f>+C56*0.95</f>
        <v>1940375</v>
      </c>
    </row>
    <row r="57" spans="1:5" x14ac:dyDescent="0.2">
      <c r="A57" s="9" t="s">
        <v>54</v>
      </c>
      <c r="B57" s="16">
        <v>5400000</v>
      </c>
      <c r="C57" s="17">
        <f t="shared" ref="C57:D57" si="19">+B57*1.05</f>
        <v>5670000</v>
      </c>
      <c r="D57" s="18">
        <f t="shared" si="19"/>
        <v>5953500</v>
      </c>
    </row>
    <row r="58" spans="1:5" x14ac:dyDescent="0.2">
      <c r="A58" s="9" t="s">
        <v>55</v>
      </c>
      <c r="B58" s="16">
        <v>230000</v>
      </c>
      <c r="C58" s="17">
        <f t="shared" ref="C58:D58" si="20">+B58*1.05</f>
        <v>241500</v>
      </c>
      <c r="D58" s="18">
        <f t="shared" si="20"/>
        <v>253575</v>
      </c>
    </row>
    <row r="59" spans="1:5" x14ac:dyDescent="0.2">
      <c r="A59" s="9" t="s">
        <v>56</v>
      </c>
      <c r="B59" s="16">
        <v>420000</v>
      </c>
      <c r="C59" s="17">
        <f t="shared" ref="C59:D59" si="21">+B59*1.05</f>
        <v>441000</v>
      </c>
      <c r="D59" s="18">
        <f t="shared" si="21"/>
        <v>463050</v>
      </c>
    </row>
    <row r="60" spans="1:5" x14ac:dyDescent="0.2">
      <c r="A60" s="9" t="s">
        <v>57</v>
      </c>
      <c r="B60" s="16">
        <v>6500000</v>
      </c>
      <c r="C60" s="17">
        <f t="shared" ref="C60:D60" si="22">+B60*1.05</f>
        <v>6825000</v>
      </c>
      <c r="D60" s="18">
        <f t="shared" si="22"/>
        <v>7166250</v>
      </c>
    </row>
    <row r="61" spans="1:5" x14ac:dyDescent="0.2">
      <c r="A61" s="9" t="s">
        <v>58</v>
      </c>
      <c r="B61" s="16">
        <f>120000*12</f>
        <v>1440000</v>
      </c>
      <c r="C61" s="17">
        <f t="shared" ref="C61:D61" si="23">+B61*1.05</f>
        <v>1512000</v>
      </c>
      <c r="D61" s="18">
        <f t="shared" si="23"/>
        <v>1587600</v>
      </c>
    </row>
    <row r="62" spans="1:5" x14ac:dyDescent="0.2">
      <c r="A62" s="9" t="s">
        <v>59</v>
      </c>
      <c r="B62" s="16">
        <f>22500*12</f>
        <v>270000</v>
      </c>
      <c r="C62" s="17">
        <f t="shared" ref="C62:D62" si="24">+B62*1.05</f>
        <v>283500</v>
      </c>
      <c r="D62" s="18">
        <f t="shared" si="24"/>
        <v>297675</v>
      </c>
    </row>
    <row r="63" spans="1:5" x14ac:dyDescent="0.2">
      <c r="A63" s="9" t="s">
        <v>60</v>
      </c>
      <c r="B63" s="16">
        <v>350000</v>
      </c>
      <c r="C63" s="17">
        <f t="shared" ref="C63:D63" si="25">+B63*1.05</f>
        <v>367500</v>
      </c>
      <c r="D63" s="18">
        <f t="shared" si="25"/>
        <v>385875</v>
      </c>
    </row>
    <row r="64" spans="1:5" x14ac:dyDescent="0.2">
      <c r="A64" s="9" t="s">
        <v>61</v>
      </c>
      <c r="B64" s="16">
        <v>250000</v>
      </c>
      <c r="C64" s="17">
        <f t="shared" ref="C64:D64" si="26">+B64*1.05</f>
        <v>262500</v>
      </c>
      <c r="D64" s="18">
        <f t="shared" si="26"/>
        <v>275625</v>
      </c>
    </row>
    <row r="65" spans="1:4" x14ac:dyDescent="0.2">
      <c r="A65" s="9" t="s">
        <v>62</v>
      </c>
      <c r="B65" s="16">
        <v>800000</v>
      </c>
      <c r="C65" s="17">
        <f t="shared" ref="C65:D65" si="27">+B65*1.05</f>
        <v>840000</v>
      </c>
      <c r="D65" s="18">
        <f t="shared" si="27"/>
        <v>882000</v>
      </c>
    </row>
    <row r="66" spans="1:4" x14ac:dyDescent="0.2">
      <c r="A66" s="9" t="s">
        <v>64</v>
      </c>
      <c r="B66" s="16">
        <v>1200000</v>
      </c>
      <c r="C66" s="17">
        <f t="shared" ref="C66:D66" si="28">+B66*1.05</f>
        <v>1260000</v>
      </c>
      <c r="D66" s="18">
        <f t="shared" si="28"/>
        <v>1323000</v>
      </c>
    </row>
    <row r="67" spans="1:4" x14ac:dyDescent="0.2">
      <c r="A67" s="9" t="s">
        <v>63</v>
      </c>
      <c r="B67" s="19">
        <v>240000</v>
      </c>
      <c r="C67" s="20">
        <f t="shared" ref="C67:D67" si="29">+B67*1.05</f>
        <v>252000</v>
      </c>
      <c r="D67" s="21">
        <f t="shared" si="29"/>
        <v>264600</v>
      </c>
    </row>
    <row r="69" spans="1:4" ht="13.5" thickBot="1" x14ac:dyDescent="0.25">
      <c r="A69" t="s">
        <v>30</v>
      </c>
      <c r="B69" s="37">
        <f>SUM(B40:B46,B51:B53)</f>
        <v>217901955</v>
      </c>
      <c r="C69" s="37">
        <f>SUM(C40:C46,C51:C53)</f>
        <v>228068948.22499999</v>
      </c>
      <c r="D69" s="37">
        <f>SUM(D40:D46,D51:D53)</f>
        <v>238870245.8786875</v>
      </c>
    </row>
    <row r="70" spans="1:4" ht="13.5" thickTop="1" x14ac:dyDescent="0.2"/>
    <row r="71" spans="1:4" s="39" customFormat="1" ht="17.25" thickBot="1" x14ac:dyDescent="0.35">
      <c r="A71" s="40" t="s">
        <v>31</v>
      </c>
      <c r="B71" s="38">
        <f>+B37-B69</f>
        <v>753435.80900001526</v>
      </c>
      <c r="C71" s="38">
        <f>+C37-C69</f>
        <v>520637.45325002074</v>
      </c>
      <c r="D71" s="38">
        <f>+D37-D69</f>
        <v>373878.43857902288</v>
      </c>
    </row>
    <row r="72" spans="1:4" ht="13.5" thickTop="1" x14ac:dyDescent="0.2"/>
    <row r="73" spans="1:4" ht="25.5" x14ac:dyDescent="0.2">
      <c r="A73" s="7" t="s">
        <v>32</v>
      </c>
      <c r="B73" s="8">
        <f>SUM(B74:B77)</f>
        <v>91773000</v>
      </c>
      <c r="C73" s="8">
        <f t="shared" ref="C73:D73" si="30">SUM(C74:C77)</f>
        <v>74428000</v>
      </c>
      <c r="D73" s="8">
        <f t="shared" si="30"/>
        <v>57679000</v>
      </c>
    </row>
    <row r="74" spans="1:4" x14ac:dyDescent="0.2">
      <c r="A74" s="10" t="s">
        <v>45</v>
      </c>
      <c r="B74" s="13">
        <v>17898000</v>
      </c>
      <c r="C74" s="14">
        <v>19107000</v>
      </c>
      <c r="D74" s="15">
        <v>19991000</v>
      </c>
    </row>
    <row r="75" spans="1:4" x14ac:dyDescent="0.2">
      <c r="A75" s="10" t="s">
        <v>46</v>
      </c>
      <c r="B75" s="16">
        <v>5850000</v>
      </c>
      <c r="C75" s="17">
        <v>4321000</v>
      </c>
      <c r="D75" s="18">
        <v>5200000</v>
      </c>
    </row>
    <row r="76" spans="1:4" x14ac:dyDescent="0.2">
      <c r="A76" s="10" t="s">
        <v>47</v>
      </c>
      <c r="B76" s="16">
        <v>28025000</v>
      </c>
      <c r="C76" s="17">
        <v>31000000</v>
      </c>
      <c r="D76" s="18">
        <v>32488000</v>
      </c>
    </row>
    <row r="77" spans="1:4" x14ac:dyDescent="0.2">
      <c r="A77" s="10" t="s">
        <v>48</v>
      </c>
      <c r="B77" s="19">
        <v>40000000</v>
      </c>
      <c r="C77" s="20">
        <v>20000000</v>
      </c>
      <c r="D77" s="21">
        <v>0</v>
      </c>
    </row>
    <row r="78" spans="1:4" x14ac:dyDescent="0.2">
      <c r="A78" s="7"/>
    </row>
    <row r="79" spans="1:4" s="39" customFormat="1" ht="17.25" thickBot="1" x14ac:dyDescent="0.35">
      <c r="A79" s="41" t="s">
        <v>33</v>
      </c>
      <c r="B79" s="38">
        <f>+B71+B73</f>
        <v>92526435.809000015</v>
      </c>
      <c r="C79" s="38">
        <f t="shared" ref="C79:D79" si="31">+C71+C73</f>
        <v>74948637.453250021</v>
      </c>
      <c r="D79" s="38">
        <f t="shared" si="31"/>
        <v>58052878.438579023</v>
      </c>
    </row>
    <row r="80" spans="1:4" ht="13.5" thickTop="1" x14ac:dyDescent="0.2"/>
    <row r="81" spans="1:4" x14ac:dyDescent="0.2">
      <c r="A81" t="s">
        <v>65</v>
      </c>
      <c r="B81" s="1">
        <f>-B73</f>
        <v>-91773000</v>
      </c>
      <c r="C81" s="1">
        <f t="shared" ref="C81:D81" si="32">-C73</f>
        <v>-74428000</v>
      </c>
      <c r="D81" s="1">
        <f t="shared" si="32"/>
        <v>-57679000</v>
      </c>
    </row>
    <row r="82" spans="1:4" x14ac:dyDescent="0.2">
      <c r="A82" t="s">
        <v>66</v>
      </c>
      <c r="B82" s="1">
        <v>-750000</v>
      </c>
      <c r="C82" s="1">
        <v>-500000</v>
      </c>
      <c r="D82" s="1">
        <v>-350000</v>
      </c>
    </row>
    <row r="84" spans="1:4" ht="17.25" thickBot="1" x14ac:dyDescent="0.35">
      <c r="A84" s="41" t="s">
        <v>67</v>
      </c>
      <c r="B84" s="38">
        <f>+B79+B81+B82</f>
        <v>3435.8090000152588</v>
      </c>
      <c r="C84" s="38">
        <f>+C79+C81+C82</f>
        <v>20637.453250020742</v>
      </c>
      <c r="D84" s="38">
        <f>+D79+D81+D82</f>
        <v>23878.438579022884</v>
      </c>
    </row>
    <row r="85" spans="1:4" ht="13.5" thickTop="1" x14ac:dyDescent="0.2"/>
  </sheetData>
  <mergeCells count="1">
    <mergeCell ref="A2:D2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A</vt:lpstr>
      <vt:lpstr>Annexure B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Elmien Wilken</dc:creator>
  <cp:lastModifiedBy>Elmien Wilken</cp:lastModifiedBy>
  <cp:lastPrinted>2020-03-24T13:01:41Z</cp:lastPrinted>
  <dcterms:created xsi:type="dcterms:W3CDTF">2020-03-24T10:09:01Z</dcterms:created>
  <dcterms:modified xsi:type="dcterms:W3CDTF">2020-03-24T13:08:11Z</dcterms:modified>
</cp:coreProperties>
</file>